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Marketing\1CADLINE COMMUNITY CONTENT\xcel files\Miles Nicholson\"/>
    </mc:Choice>
  </mc:AlternateContent>
  <workbookProtection workbookAlgorithmName="SHA-512" workbookHashValue="chqynuctxLJxPXnHW/HFSKIBl4vdNyfwgP9zdGO5Ux9gKrloEwS1st/1h2F9SwQqnAKnKdV4KP3ek34MpReO3A==" workbookSaltValue="/DnkPKSr/TJjt/r6y5gS/g==" workbookSpinCount="100000" lockStructure="1" lockWindows="1"/>
  <bookViews>
    <workbookView xWindow="0" yWindow="75" windowWidth="22980" windowHeight="9525"/>
  </bookViews>
  <sheets>
    <sheet name="Wirefill" sheetId="1" r:id="rId1"/>
  </sheets>
  <definedNames>
    <definedName name="Derating_Factor">Wirefill!$N$8:$N$17</definedName>
    <definedName name="PD">Wirefill!$O$10:$O$29</definedName>
  </definedNames>
  <calcPr calcId="171027"/>
  <customWorkbookViews>
    <customWorkbookView name="print" guid="{40A0D0EF-4DC7-473D-82BD-4CAF102D3877}" includeHiddenRowCol="0" maximized="1" windowWidth="1916" windowHeight="807" activeSheetId="1"/>
  </customWorkbookViews>
</workbook>
</file>

<file path=xl/calcChain.xml><?xml version="1.0" encoding="utf-8"?>
<calcChain xmlns="http://schemas.openxmlformats.org/spreadsheetml/2006/main">
  <c r="J41" i="1" l="1"/>
  <c r="K41" i="1" s="1"/>
  <c r="E41" i="1"/>
  <c r="J40" i="1"/>
  <c r="K40" i="1" s="1"/>
  <c r="E40" i="1"/>
  <c r="J39" i="1"/>
  <c r="K39" i="1" s="1"/>
  <c r="E39" i="1"/>
  <c r="J38" i="1"/>
  <c r="K38" i="1" s="1"/>
  <c r="E38" i="1"/>
  <c r="J27" i="1"/>
  <c r="K27" i="1" s="1"/>
  <c r="E27" i="1"/>
  <c r="J28" i="1"/>
  <c r="K28" i="1" s="1"/>
  <c r="E28" i="1"/>
  <c r="J37" i="1"/>
  <c r="K37" i="1" s="1"/>
  <c r="E37" i="1"/>
  <c r="J34" i="1"/>
  <c r="K34" i="1" s="1"/>
  <c r="E34" i="1"/>
  <c r="J35" i="1"/>
  <c r="K35" i="1" s="1"/>
  <c r="E35" i="1"/>
  <c r="J36" i="1"/>
  <c r="K36" i="1" s="1"/>
  <c r="E36" i="1"/>
  <c r="E32" i="1" l="1"/>
  <c r="E33" i="1"/>
  <c r="E42" i="1"/>
  <c r="J42" i="1"/>
  <c r="J33" i="1"/>
  <c r="J32" i="1"/>
  <c r="J31" i="1"/>
  <c r="J30" i="1"/>
  <c r="J29" i="1"/>
  <c r="J26" i="1"/>
  <c r="J25" i="1"/>
  <c r="J24" i="1"/>
  <c r="E25" i="1" l="1"/>
  <c r="E26" i="1"/>
  <c r="E29" i="1"/>
  <c r="E30" i="1"/>
  <c r="E24" i="1"/>
  <c r="J23" i="1"/>
  <c r="E23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1" i="1"/>
  <c r="E9" i="1"/>
  <c r="E46" i="1"/>
  <c r="J22" i="1"/>
  <c r="J21" i="1"/>
  <c r="J20" i="1"/>
  <c r="J19" i="1"/>
  <c r="J10" i="1"/>
  <c r="J11" i="1"/>
  <c r="J12" i="1"/>
  <c r="J13" i="1"/>
  <c r="J14" i="1"/>
  <c r="J15" i="1"/>
  <c r="J16" i="1"/>
  <c r="J17" i="1"/>
  <c r="J18" i="1"/>
  <c r="J9" i="1"/>
  <c r="E45" i="1" l="1"/>
  <c r="E47" i="1" s="1"/>
  <c r="K50" i="1" s="1"/>
  <c r="K49" i="1" l="1"/>
  <c r="K52" i="1" s="1"/>
  <c r="K16" i="1" l="1"/>
  <c r="K42" i="1"/>
  <c r="K24" i="1"/>
  <c r="K33" i="1"/>
  <c r="K23" i="1"/>
  <c r="K32" i="1"/>
  <c r="K22" i="1"/>
  <c r="K31" i="1"/>
  <c r="K21" i="1"/>
  <c r="K30" i="1"/>
  <c r="K20" i="1"/>
  <c r="K29" i="1"/>
  <c r="K26" i="1"/>
  <c r="K25" i="1"/>
  <c r="K12" i="1"/>
  <c r="K9" i="1"/>
  <c r="K19" i="1"/>
  <c r="K13" i="1"/>
  <c r="K17" i="1"/>
  <c r="K10" i="1"/>
  <c r="K18" i="1"/>
  <c r="K15" i="1"/>
  <c r="K11" i="1"/>
  <c r="K14" i="1"/>
</calcChain>
</file>

<file path=xl/sharedStrings.xml><?xml version="1.0" encoding="utf-8"?>
<sst xmlns="http://schemas.openxmlformats.org/spreadsheetml/2006/main" count="48" uniqueCount="28">
  <si>
    <t>Wire</t>
  </si>
  <si>
    <t>Quantity</t>
  </si>
  <si>
    <t>O.D.</t>
  </si>
  <si>
    <t>Total</t>
  </si>
  <si>
    <t>Average O.D.</t>
  </si>
  <si>
    <t>Average Wire O.D. Calculation</t>
  </si>
  <si>
    <t>Wiring Trunking Size Calculator</t>
  </si>
  <si>
    <t>Suitable Duct Sizes</t>
  </si>
  <si>
    <t>Wirefill Calculator</t>
  </si>
  <si>
    <t>Width (mm)</t>
  </si>
  <si>
    <t>Height (mm)</t>
  </si>
  <si>
    <t>Area (mm)</t>
  </si>
  <si>
    <t>&lt;&lt;enter&gt;&gt;</t>
  </si>
  <si>
    <t>Maximum Average O.D. Wires Allowed</t>
  </si>
  <si>
    <t>Percentage</t>
  </si>
  <si>
    <t>Summary of No. Wires x O.D.</t>
  </si>
  <si>
    <t>Total No. Wires</t>
  </si>
  <si>
    <t>Total Area (((No. wires x πr²)/DF)/%PD)</t>
  </si>
  <si>
    <t>Size</t>
  </si>
  <si>
    <t>Twist/Air Derating Factor (DF)</t>
  </si>
  <si>
    <t>Choose Width (mm)</t>
  </si>
  <si>
    <t>Choose Height (mm)</t>
  </si>
  <si>
    <t>Derating Factor</t>
  </si>
  <si>
    <t>Cadline assume no responsibility for the accuracy of the above information</t>
  </si>
  <si>
    <t>Tri-rated cable specifications in accordance with BS6231 defined by Eland Cables / Duct sizes defined by Legrand</t>
  </si>
  <si>
    <t>Required fill factor (%PD)</t>
  </si>
  <si>
    <t>Actual fill factor % (Total area/(WxH))</t>
  </si>
  <si>
    <t>((WxHx%PD/πr²)xDF)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</si>
</sst>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9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3" borderId="0" xfId="2"/>
    <xf numFmtId="0" fontId="2" fillId="3" borderId="0" xfId="2" applyAlignment="1">
      <alignment horizontal="right"/>
    </xf>
    <xf numFmtId="0" fontId="2" fillId="3" borderId="0" xfId="2" applyAlignment="1">
      <alignment horizontal="center"/>
    </xf>
    <xf numFmtId="0" fontId="2" fillId="3" borderId="0" xfId="2" applyAlignment="1"/>
    <xf numFmtId="0" fontId="3" fillId="2" borderId="0" xfId="1" applyFont="1"/>
    <xf numFmtId="0" fontId="1" fillId="4" borderId="0" xfId="3" applyFont="1"/>
    <xf numFmtId="164" fontId="1" fillId="4" borderId="2" xfId="3" applyNumberFormat="1" applyFont="1" applyBorder="1" applyAlignment="1">
      <alignment horizontal="left"/>
    </xf>
    <xf numFmtId="0" fontId="1" fillId="4" borderId="3" xfId="3" applyFont="1" applyBorder="1" applyAlignment="1">
      <alignment horizontal="right"/>
    </xf>
    <xf numFmtId="164" fontId="2" fillId="3" borderId="2" xfId="2" applyNumberFormat="1" applyBorder="1" applyAlignment="1">
      <alignment horizontal="left"/>
    </xf>
    <xf numFmtId="0" fontId="1" fillId="4" borderId="3" xfId="3" applyFont="1" applyBorder="1" applyAlignment="1">
      <alignment horizontal="center"/>
    </xf>
    <xf numFmtId="0" fontId="1" fillId="4" borderId="1" xfId="3" applyFont="1" applyBorder="1" applyAlignment="1">
      <alignment horizontal="center"/>
    </xf>
    <xf numFmtId="0" fontId="2" fillId="3" borderId="3" xfId="2" applyBorder="1" applyAlignment="1">
      <alignment horizontal="center"/>
    </xf>
    <xf numFmtId="164" fontId="2" fillId="3" borderId="2" xfId="2" applyNumberFormat="1" applyBorder="1" applyAlignment="1" applyProtection="1">
      <alignment horizontal="left"/>
      <protection locked="0"/>
    </xf>
    <xf numFmtId="0" fontId="2" fillId="3" borderId="3" xfId="2" applyBorder="1" applyAlignment="1" applyProtection="1">
      <alignment horizontal="center"/>
      <protection locked="0"/>
    </xf>
    <xf numFmtId="165" fontId="2" fillId="3" borderId="3" xfId="2" applyNumberFormat="1" applyBorder="1" applyAlignment="1">
      <alignment horizontal="center"/>
    </xf>
    <xf numFmtId="164" fontId="2" fillId="3" borderId="3" xfId="2" applyNumberFormat="1" applyBorder="1" applyAlignment="1">
      <alignment horizontal="center"/>
    </xf>
    <xf numFmtId="165" fontId="2" fillId="3" borderId="3" xfId="2" applyNumberFormat="1" applyBorder="1" applyAlignment="1" applyProtection="1">
      <alignment horizontal="center"/>
      <protection locked="0"/>
    </xf>
    <xf numFmtId="1" fontId="2" fillId="3" borderId="3" xfId="2" applyNumberFormat="1" applyBorder="1" applyAlignment="1">
      <alignment horizontal="center"/>
    </xf>
    <xf numFmtId="0" fontId="2" fillId="3" borderId="0" xfId="2" applyAlignment="1"/>
    <xf numFmtId="0" fontId="0" fillId="3" borderId="0" xfId="2" applyFont="1" applyAlignment="1"/>
    <xf numFmtId="0" fontId="2" fillId="3" borderId="3" xfId="2" applyBorder="1"/>
    <xf numFmtId="9" fontId="2" fillId="3" borderId="3" xfId="2" applyNumberFormat="1" applyBorder="1" applyAlignment="1">
      <alignment horizontal="center"/>
    </xf>
    <xf numFmtId="9" fontId="2" fillId="3" borderId="0" xfId="2" applyNumberFormat="1" applyBorder="1" applyAlignment="1">
      <alignment horizontal="center"/>
    </xf>
    <xf numFmtId="0" fontId="3" fillId="2" borderId="0" xfId="1" applyFont="1" applyAlignment="1">
      <alignment horizontal="center"/>
    </xf>
    <xf numFmtId="0" fontId="2" fillId="3" borderId="0" xfId="2" applyAlignment="1"/>
    <xf numFmtId="0" fontId="1" fillId="0" borderId="0" xfId="0" applyFont="1" applyAlignment="1">
      <alignment horizontal="center"/>
    </xf>
    <xf numFmtId="0" fontId="5" fillId="3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2" applyFont="1" applyAlignment="1"/>
    <xf numFmtId="0" fontId="0" fillId="0" borderId="0" xfId="0" applyAlignment="1"/>
    <xf numFmtId="49" fontId="3" fillId="2" borderId="0" xfId="1" applyNumberFormat="1" applyFont="1" applyAlignment="1">
      <alignment horizontal="center"/>
    </xf>
  </cellXfs>
  <cellStyles count="4">
    <cellStyle name="20% - Accent4" xfId="2" builtinId="42"/>
    <cellStyle name="40% - Accent4" xfId="3" builtinId="43"/>
    <cellStyle name="Accent4" xfId="1" builtinId="41"/>
    <cellStyle name="Normal" xfId="0" builtinId="0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121920</xdr:rowOff>
    </xdr:from>
    <xdr:to>
      <xdr:col>2</xdr:col>
      <xdr:colOff>116019</xdr:colOff>
      <xdr:row>5</xdr:row>
      <xdr:rowOff>107520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21920"/>
          <a:ext cx="2104839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601980</xdr:colOff>
      <xdr:row>0</xdr:row>
      <xdr:rowOff>114300</xdr:rowOff>
    </xdr:from>
    <xdr:to>
      <xdr:col>10</xdr:col>
      <xdr:colOff>694260</xdr:colOff>
      <xdr:row>5</xdr:row>
      <xdr:rowOff>99900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114300"/>
          <a:ext cx="900000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5"/>
  <sheetViews>
    <sheetView windowProtection="1" showGridLines="0" showRowColHeaders="0" tabSelected="1" topLeftCell="A28" zoomScaleNormal="100" workbookViewId="0">
      <selection activeCell="C19" sqref="C19"/>
    </sheetView>
  </sheetViews>
  <sheetFormatPr defaultRowHeight="15" x14ac:dyDescent="0.25"/>
  <cols>
    <col min="1" max="1" width="3.28515625" customWidth="1"/>
    <col min="2" max="2" width="30.7109375" customWidth="1"/>
    <col min="3" max="3" width="8.7109375" style="2" customWidth="1"/>
    <col min="4" max="4" width="8.7109375" customWidth="1"/>
    <col min="5" max="5" width="8.7109375" style="2" customWidth="1"/>
    <col min="8" max="10" width="11.7109375" style="6" customWidth="1"/>
    <col min="11" max="11" width="11.7109375" style="1" customWidth="1"/>
    <col min="12" max="12" width="3.28515625" customWidth="1"/>
    <col min="13" max="13" width="0" hidden="1" customWidth="1"/>
    <col min="14" max="14" width="13.85546875" style="2" hidden="1" customWidth="1"/>
    <col min="15" max="15" width="10.42578125" style="2" hidden="1" customWidth="1"/>
    <col min="16" max="16" width="5" style="2" hidden="1" customWidth="1"/>
  </cols>
  <sheetData>
    <row r="1" spans="1:16" x14ac:dyDescent="0.25">
      <c r="A1" s="7"/>
      <c r="B1" s="7"/>
      <c r="C1" s="8"/>
      <c r="D1" s="7"/>
      <c r="E1" s="8"/>
      <c r="F1" s="7"/>
      <c r="G1" s="7"/>
      <c r="H1" s="9"/>
      <c r="I1" s="9"/>
      <c r="J1" s="9"/>
      <c r="K1" s="9"/>
      <c r="L1" s="7"/>
    </row>
    <row r="2" spans="1:16" x14ac:dyDescent="0.25">
      <c r="A2" s="7"/>
      <c r="B2" s="7"/>
      <c r="C2" s="8"/>
      <c r="D2" s="7"/>
      <c r="E2" s="8"/>
      <c r="F2" s="7"/>
      <c r="G2" s="7"/>
      <c r="H2" s="9"/>
      <c r="I2" s="9"/>
      <c r="J2" s="9"/>
      <c r="K2" s="9"/>
      <c r="L2" s="7"/>
    </row>
    <row r="3" spans="1:16" x14ac:dyDescent="0.25">
      <c r="A3" s="7"/>
      <c r="B3" s="7"/>
      <c r="C3" s="8"/>
      <c r="D3" s="7"/>
      <c r="E3" s="8"/>
      <c r="F3" s="7"/>
      <c r="G3" s="7"/>
      <c r="H3" s="9"/>
      <c r="I3" s="9"/>
      <c r="J3" s="9"/>
      <c r="K3" s="9"/>
      <c r="L3" s="7"/>
    </row>
    <row r="4" spans="1:16" x14ac:dyDescent="0.25">
      <c r="A4" s="7"/>
      <c r="B4" s="7"/>
      <c r="C4" s="8"/>
      <c r="D4" s="7"/>
      <c r="E4" s="8"/>
      <c r="F4" s="7"/>
      <c r="G4" s="7"/>
      <c r="H4" s="9"/>
      <c r="I4" s="9"/>
      <c r="J4" s="9"/>
      <c r="K4" s="9"/>
      <c r="L4" s="7"/>
    </row>
    <row r="5" spans="1:16" x14ac:dyDescent="0.25">
      <c r="A5" s="7"/>
      <c r="B5" s="7"/>
      <c r="C5" s="8"/>
      <c r="D5" s="7"/>
      <c r="E5" s="8"/>
      <c r="F5" s="7"/>
      <c r="G5" s="7"/>
      <c r="H5" s="9"/>
      <c r="I5" s="9"/>
      <c r="J5" s="9"/>
      <c r="K5" s="9"/>
      <c r="L5" s="7"/>
    </row>
    <row r="6" spans="1:16" x14ac:dyDescent="0.25">
      <c r="A6" s="7"/>
      <c r="B6" s="7"/>
      <c r="C6" s="8"/>
      <c r="D6" s="7"/>
      <c r="E6" s="8"/>
      <c r="F6" s="7"/>
      <c r="G6" s="7"/>
      <c r="H6" s="9"/>
      <c r="I6" s="9"/>
      <c r="J6" s="9"/>
      <c r="K6" s="9"/>
      <c r="L6" s="7"/>
      <c r="M6" s="2"/>
      <c r="P6"/>
    </row>
    <row r="7" spans="1:16" x14ac:dyDescent="0.25">
      <c r="A7" s="7"/>
      <c r="B7" s="37" t="s">
        <v>6</v>
      </c>
      <c r="C7" s="37"/>
      <c r="D7" s="37"/>
      <c r="E7" s="37"/>
      <c r="F7" s="11"/>
      <c r="G7" s="11"/>
      <c r="H7" s="30" t="s">
        <v>7</v>
      </c>
      <c r="I7" s="30"/>
      <c r="J7" s="30"/>
      <c r="K7" s="30"/>
      <c r="L7" s="7"/>
      <c r="N7" s="3" t="s">
        <v>22</v>
      </c>
      <c r="O7" s="3" t="s">
        <v>14</v>
      </c>
      <c r="P7" s="3" t="s">
        <v>18</v>
      </c>
    </row>
    <row r="8" spans="1:16" x14ac:dyDescent="0.25">
      <c r="A8" s="7"/>
      <c r="B8" s="13" t="s">
        <v>0</v>
      </c>
      <c r="C8" s="14" t="s">
        <v>1</v>
      </c>
      <c r="D8" s="14" t="s">
        <v>2</v>
      </c>
      <c r="E8" s="14" t="s">
        <v>3</v>
      </c>
      <c r="F8" s="12"/>
      <c r="G8" s="12"/>
      <c r="H8" s="16" t="s">
        <v>9</v>
      </c>
      <c r="I8" s="16" t="s">
        <v>10</v>
      </c>
      <c r="J8" s="16" t="s">
        <v>11</v>
      </c>
      <c r="K8" s="17" t="s">
        <v>18</v>
      </c>
      <c r="L8" s="7"/>
      <c r="N8" s="5">
        <v>0.1</v>
      </c>
      <c r="O8" s="4">
        <v>0.05</v>
      </c>
      <c r="P8" s="2">
        <v>15</v>
      </c>
    </row>
    <row r="9" spans="1:16" x14ac:dyDescent="0.25">
      <c r="A9" s="7"/>
      <c r="B9" s="15">
        <v>0.5</v>
      </c>
      <c r="C9" s="20">
        <v>1</v>
      </c>
      <c r="D9" s="21">
        <v>2.5</v>
      </c>
      <c r="E9" s="22">
        <f>SUM(C9*D9)</f>
        <v>2.5</v>
      </c>
      <c r="F9" s="7"/>
      <c r="G9" s="7"/>
      <c r="H9" s="18">
        <v>15</v>
      </c>
      <c r="I9" s="18">
        <v>15</v>
      </c>
      <c r="J9" s="18">
        <f>PRODUCT(H9:I9)</f>
        <v>225</v>
      </c>
      <c r="K9" s="18" t="str">
        <f>IF(J9&gt;K49,"OK","TOO SMALL")</f>
        <v>TOO SMALL</v>
      </c>
      <c r="L9" s="9"/>
      <c r="N9" s="5">
        <v>0.2</v>
      </c>
      <c r="O9" s="4">
        <v>0.1</v>
      </c>
      <c r="P9" s="2">
        <v>25</v>
      </c>
    </row>
    <row r="10" spans="1:16" x14ac:dyDescent="0.25">
      <c r="A10" s="7"/>
      <c r="B10" s="15">
        <v>0.75</v>
      </c>
      <c r="C10" s="20"/>
      <c r="D10" s="21">
        <v>2.7</v>
      </c>
      <c r="E10" s="22">
        <f t="shared" ref="E10:E42" si="0">SUM(C10*D10)</f>
        <v>0</v>
      </c>
      <c r="F10" s="7"/>
      <c r="G10" s="7"/>
      <c r="H10" s="18">
        <v>15</v>
      </c>
      <c r="I10" s="18">
        <v>25</v>
      </c>
      <c r="J10" s="18">
        <f t="shared" ref="J10:J22" si="1">PRODUCT(H10:I10)</f>
        <v>375</v>
      </c>
      <c r="K10" s="18" t="str">
        <f>IF(J10&gt;K49,"OK","TOO SMALL")</f>
        <v>TOO SMALL</v>
      </c>
      <c r="L10" s="7"/>
      <c r="N10" s="5">
        <v>0.3</v>
      </c>
      <c r="O10" s="4">
        <v>0.15</v>
      </c>
      <c r="P10" s="2">
        <v>37.5</v>
      </c>
    </row>
    <row r="11" spans="1:16" x14ac:dyDescent="0.25">
      <c r="A11" s="7"/>
      <c r="B11" s="15">
        <v>1</v>
      </c>
      <c r="C11" s="20">
        <v>15</v>
      </c>
      <c r="D11" s="21">
        <v>2.95</v>
      </c>
      <c r="E11" s="22">
        <f t="shared" si="0"/>
        <v>44.25</v>
      </c>
      <c r="F11" s="7"/>
      <c r="G11" s="7"/>
      <c r="H11" s="18">
        <v>15</v>
      </c>
      <c r="I11" s="18">
        <v>40</v>
      </c>
      <c r="J11" s="18">
        <f t="shared" si="1"/>
        <v>600</v>
      </c>
      <c r="K11" s="18" t="str">
        <f>IF(J11&gt;K49,"OK","TOO SMALL")</f>
        <v>OK</v>
      </c>
      <c r="L11" s="7"/>
      <c r="N11" s="5">
        <v>0.4</v>
      </c>
      <c r="O11" s="4">
        <v>0.2</v>
      </c>
      <c r="P11" s="2">
        <v>40</v>
      </c>
    </row>
    <row r="12" spans="1:16" x14ac:dyDescent="0.25">
      <c r="A12" s="7"/>
      <c r="B12" s="15">
        <v>1.5</v>
      </c>
      <c r="C12" s="20"/>
      <c r="D12" s="21">
        <v>3.2</v>
      </c>
      <c r="E12" s="22">
        <f t="shared" si="0"/>
        <v>0</v>
      </c>
      <c r="F12" s="7"/>
      <c r="G12" s="7"/>
      <c r="H12" s="18">
        <v>25</v>
      </c>
      <c r="I12" s="18">
        <v>25</v>
      </c>
      <c r="J12" s="18">
        <f t="shared" si="1"/>
        <v>625</v>
      </c>
      <c r="K12" s="18" t="str">
        <f>IF(J12&gt;K49,"OK","TOO SMALL")</f>
        <v>OK</v>
      </c>
      <c r="L12" s="7"/>
      <c r="N12" s="5">
        <v>0.5</v>
      </c>
      <c r="O12" s="4">
        <v>0.25</v>
      </c>
      <c r="P12" s="2">
        <v>50</v>
      </c>
    </row>
    <row r="13" spans="1:16" x14ac:dyDescent="0.25">
      <c r="A13" s="7"/>
      <c r="B13" s="15">
        <v>2.5</v>
      </c>
      <c r="C13" s="20">
        <v>6</v>
      </c>
      <c r="D13" s="21">
        <v>3.65</v>
      </c>
      <c r="E13" s="22">
        <f t="shared" si="0"/>
        <v>21.9</v>
      </c>
      <c r="F13" s="7"/>
      <c r="G13" s="7"/>
      <c r="H13" s="18">
        <v>25</v>
      </c>
      <c r="I13" s="18">
        <v>37.5</v>
      </c>
      <c r="J13" s="18">
        <f t="shared" si="1"/>
        <v>937.5</v>
      </c>
      <c r="K13" s="18" t="str">
        <f>IF(J13&gt;K49,"OK","TOO SMALL")</f>
        <v>OK</v>
      </c>
      <c r="L13" s="7"/>
      <c r="N13" s="5">
        <v>0.6</v>
      </c>
      <c r="O13" s="4">
        <v>0.3</v>
      </c>
      <c r="P13" s="2">
        <v>60</v>
      </c>
    </row>
    <row r="14" spans="1:16" x14ac:dyDescent="0.25">
      <c r="A14" s="7"/>
      <c r="B14" s="15">
        <v>4</v>
      </c>
      <c r="C14" s="20">
        <v>3</v>
      </c>
      <c r="D14" s="21">
        <v>4.2</v>
      </c>
      <c r="E14" s="22">
        <f t="shared" si="0"/>
        <v>12.600000000000001</v>
      </c>
      <c r="F14" s="7"/>
      <c r="G14" s="7"/>
      <c r="H14" s="18">
        <v>25</v>
      </c>
      <c r="I14" s="18">
        <v>40</v>
      </c>
      <c r="J14" s="18">
        <f t="shared" si="1"/>
        <v>1000</v>
      </c>
      <c r="K14" s="18" t="str">
        <f>IF(J14&gt;K49,"OK","TOO SMALL")</f>
        <v>OK</v>
      </c>
      <c r="L14" s="7"/>
      <c r="N14" s="5">
        <v>0.7</v>
      </c>
      <c r="O14" s="4">
        <v>0.35</v>
      </c>
      <c r="P14" s="2">
        <v>75</v>
      </c>
    </row>
    <row r="15" spans="1:16" x14ac:dyDescent="0.25">
      <c r="A15" s="7"/>
      <c r="B15" s="15">
        <v>6</v>
      </c>
      <c r="C15" s="20"/>
      <c r="D15" s="21">
        <v>4.7</v>
      </c>
      <c r="E15" s="22">
        <f t="shared" si="0"/>
        <v>0</v>
      </c>
      <c r="F15" s="7"/>
      <c r="G15" s="7"/>
      <c r="H15" s="18">
        <v>25</v>
      </c>
      <c r="I15" s="18">
        <v>50</v>
      </c>
      <c r="J15" s="18">
        <f t="shared" si="1"/>
        <v>1250</v>
      </c>
      <c r="K15" s="18" t="str">
        <f>IF(J15&gt;K49,"OK","TOO SMALL")</f>
        <v>OK</v>
      </c>
      <c r="L15" s="7"/>
      <c r="N15" s="5">
        <v>0.8</v>
      </c>
      <c r="O15" s="4">
        <v>0.4</v>
      </c>
      <c r="P15" s="2">
        <v>80</v>
      </c>
    </row>
    <row r="16" spans="1:16" x14ac:dyDescent="0.25">
      <c r="A16" s="7"/>
      <c r="B16" s="15">
        <v>10</v>
      </c>
      <c r="C16" s="20"/>
      <c r="D16" s="21">
        <v>6.5</v>
      </c>
      <c r="E16" s="22">
        <f t="shared" si="0"/>
        <v>0</v>
      </c>
      <c r="F16" s="7"/>
      <c r="G16" s="7"/>
      <c r="H16" s="18">
        <v>25</v>
      </c>
      <c r="I16" s="18">
        <v>75</v>
      </c>
      <c r="J16" s="18">
        <f t="shared" si="1"/>
        <v>1875</v>
      </c>
      <c r="K16" s="18" t="str">
        <f>IF(J16&gt;K49,"OK","TOO SMALL")</f>
        <v>OK</v>
      </c>
      <c r="L16" s="7"/>
      <c r="N16" s="5">
        <v>0.9</v>
      </c>
      <c r="O16" s="4">
        <v>0.45</v>
      </c>
      <c r="P16" s="2">
        <v>100</v>
      </c>
    </row>
    <row r="17" spans="1:16" x14ac:dyDescent="0.25">
      <c r="A17" s="7"/>
      <c r="B17" s="15">
        <v>16</v>
      </c>
      <c r="C17" s="20"/>
      <c r="D17" s="21">
        <v>8</v>
      </c>
      <c r="E17" s="22">
        <f t="shared" si="0"/>
        <v>0</v>
      </c>
      <c r="F17" s="7"/>
      <c r="G17" s="7"/>
      <c r="H17" s="18">
        <v>37.5</v>
      </c>
      <c r="I17" s="18">
        <v>37.5</v>
      </c>
      <c r="J17" s="18">
        <f t="shared" si="1"/>
        <v>1406.25</v>
      </c>
      <c r="K17" s="18" t="str">
        <f>IF(J17&gt;K49,"OK","TOO SMALL")</f>
        <v>OK</v>
      </c>
      <c r="L17" s="7"/>
      <c r="N17" s="5">
        <v>1</v>
      </c>
      <c r="O17" s="4">
        <v>0.5</v>
      </c>
      <c r="P17" s="2">
        <v>120</v>
      </c>
    </row>
    <row r="18" spans="1:16" x14ac:dyDescent="0.25">
      <c r="A18" s="7"/>
      <c r="B18" s="15">
        <v>25</v>
      </c>
      <c r="C18" s="20"/>
      <c r="D18" s="21">
        <v>9.4</v>
      </c>
      <c r="E18" s="22">
        <f t="shared" si="0"/>
        <v>0</v>
      </c>
      <c r="F18" s="7"/>
      <c r="G18" s="7"/>
      <c r="H18" s="18">
        <v>37.5</v>
      </c>
      <c r="I18" s="18">
        <v>50</v>
      </c>
      <c r="J18" s="18">
        <f t="shared" si="1"/>
        <v>1875</v>
      </c>
      <c r="K18" s="18" t="str">
        <f>IF(J18&gt;K49,"OK","TOO SMALL")</f>
        <v>OK</v>
      </c>
      <c r="L18" s="7"/>
      <c r="O18" s="4">
        <v>0.55000000000000004</v>
      </c>
      <c r="P18" s="2">
        <v>150</v>
      </c>
    </row>
    <row r="19" spans="1:16" x14ac:dyDescent="0.25">
      <c r="A19" s="7"/>
      <c r="B19" s="15">
        <v>35</v>
      </c>
      <c r="C19" s="20"/>
      <c r="D19" s="21">
        <v>10.6</v>
      </c>
      <c r="E19" s="22">
        <f t="shared" si="0"/>
        <v>0</v>
      </c>
      <c r="F19" s="7"/>
      <c r="G19" s="7"/>
      <c r="H19" s="18">
        <v>40</v>
      </c>
      <c r="I19" s="18">
        <v>25</v>
      </c>
      <c r="J19" s="18">
        <f t="shared" si="1"/>
        <v>1000</v>
      </c>
      <c r="K19" s="18" t="str">
        <f>IF(J19&gt;K49,"OK","TOO SMALL")</f>
        <v>OK</v>
      </c>
      <c r="L19" s="7"/>
      <c r="O19" s="4">
        <v>0.6</v>
      </c>
    </row>
    <row r="20" spans="1:16" x14ac:dyDescent="0.25">
      <c r="A20" s="7"/>
      <c r="B20" s="15">
        <v>50</v>
      </c>
      <c r="C20" s="20"/>
      <c r="D20" s="21">
        <v>12.9</v>
      </c>
      <c r="E20" s="22">
        <f t="shared" si="0"/>
        <v>0</v>
      </c>
      <c r="F20" s="7"/>
      <c r="G20" s="7"/>
      <c r="H20" s="18">
        <v>40</v>
      </c>
      <c r="I20" s="18">
        <v>40</v>
      </c>
      <c r="J20" s="18">
        <f t="shared" si="1"/>
        <v>1600</v>
      </c>
      <c r="K20" s="18" t="str">
        <f>IF(J20&gt;K49,"OK","TOO SMALL")</f>
        <v>OK</v>
      </c>
      <c r="L20" s="7"/>
      <c r="O20" s="4">
        <v>0.65</v>
      </c>
    </row>
    <row r="21" spans="1:16" x14ac:dyDescent="0.25">
      <c r="A21" s="7"/>
      <c r="B21" s="15">
        <v>70</v>
      </c>
      <c r="C21" s="20"/>
      <c r="D21" s="21">
        <v>14.6</v>
      </c>
      <c r="E21" s="22">
        <f t="shared" si="0"/>
        <v>0</v>
      </c>
      <c r="F21" s="7"/>
      <c r="G21" s="7"/>
      <c r="H21" s="18">
        <v>40</v>
      </c>
      <c r="I21" s="18">
        <v>60</v>
      </c>
      <c r="J21" s="18">
        <f t="shared" si="1"/>
        <v>2400</v>
      </c>
      <c r="K21" s="18" t="str">
        <f>IF(J21&gt;K49,"OK","TOO SMALL")</f>
        <v>OK</v>
      </c>
      <c r="L21" s="7"/>
      <c r="O21" s="4">
        <v>0.7</v>
      </c>
    </row>
    <row r="22" spans="1:16" x14ac:dyDescent="0.25">
      <c r="A22" s="7"/>
      <c r="B22" s="15">
        <v>95</v>
      </c>
      <c r="C22" s="20"/>
      <c r="D22" s="21">
        <v>16.100000000000001</v>
      </c>
      <c r="E22" s="22">
        <f t="shared" si="0"/>
        <v>0</v>
      </c>
      <c r="F22" s="7"/>
      <c r="G22" s="7"/>
      <c r="H22" s="18">
        <v>40</v>
      </c>
      <c r="I22" s="18">
        <v>80</v>
      </c>
      <c r="J22" s="18">
        <f t="shared" si="1"/>
        <v>3200</v>
      </c>
      <c r="K22" s="18" t="str">
        <f>IF(J22&gt;K49,"OK","TOO SMALL")</f>
        <v>OK</v>
      </c>
      <c r="L22" s="7"/>
      <c r="O22" s="4">
        <v>0.75</v>
      </c>
    </row>
    <row r="23" spans="1:16" x14ac:dyDescent="0.25">
      <c r="A23" s="7"/>
      <c r="B23" s="19" t="s">
        <v>12</v>
      </c>
      <c r="C23" s="20"/>
      <c r="D23" s="23"/>
      <c r="E23" s="22">
        <f t="shared" ref="E23:E30" si="2">SUM(C23*D23)</f>
        <v>0</v>
      </c>
      <c r="F23" s="7"/>
      <c r="G23" s="7"/>
      <c r="H23" s="18">
        <v>40</v>
      </c>
      <c r="I23" s="18">
        <v>100</v>
      </c>
      <c r="J23" s="18">
        <f t="shared" ref="J23:J42" si="3">PRODUCT(H23:I23)</f>
        <v>4000</v>
      </c>
      <c r="K23" s="18" t="str">
        <f>IF(J23&gt;K49,"OK","TOO SMALL")</f>
        <v>OK</v>
      </c>
      <c r="L23" s="7"/>
      <c r="O23" s="4">
        <v>0.8</v>
      </c>
    </row>
    <row r="24" spans="1:16" x14ac:dyDescent="0.25">
      <c r="A24" s="7"/>
      <c r="B24" s="19" t="s">
        <v>12</v>
      </c>
      <c r="C24" s="20"/>
      <c r="D24" s="23"/>
      <c r="E24" s="22">
        <f t="shared" si="2"/>
        <v>0</v>
      </c>
      <c r="F24" s="7"/>
      <c r="G24" s="7"/>
      <c r="H24" s="18">
        <v>50</v>
      </c>
      <c r="I24" s="18">
        <v>37.5</v>
      </c>
      <c r="J24" s="18">
        <f t="shared" si="3"/>
        <v>1875</v>
      </c>
      <c r="K24" s="18" t="str">
        <f>IF(J24&gt;K49,"OK","TOO SMALL")</f>
        <v>OK</v>
      </c>
      <c r="L24" s="7"/>
      <c r="O24" s="4">
        <v>0.85</v>
      </c>
    </row>
    <row r="25" spans="1:16" x14ac:dyDescent="0.25">
      <c r="A25" s="7"/>
      <c r="B25" s="19" t="s">
        <v>12</v>
      </c>
      <c r="C25" s="20"/>
      <c r="D25" s="23"/>
      <c r="E25" s="22">
        <f>SUM(C25*D25)</f>
        <v>0</v>
      </c>
      <c r="F25" s="7"/>
      <c r="G25" s="7"/>
      <c r="H25" s="18">
        <v>50</v>
      </c>
      <c r="I25" s="18">
        <v>50</v>
      </c>
      <c r="J25" s="18">
        <f t="shared" si="3"/>
        <v>2500</v>
      </c>
      <c r="K25" s="18" t="str">
        <f>IF(J25&gt;K49,"OK","TOO SMALL")</f>
        <v>OK</v>
      </c>
      <c r="L25" s="7"/>
      <c r="O25" s="4">
        <v>0.9</v>
      </c>
    </row>
    <row r="26" spans="1:16" x14ac:dyDescent="0.25">
      <c r="A26" s="7"/>
      <c r="B26" s="19" t="s">
        <v>12</v>
      </c>
      <c r="C26" s="20"/>
      <c r="D26" s="23"/>
      <c r="E26" s="22">
        <f t="shared" si="2"/>
        <v>0</v>
      </c>
      <c r="F26" s="7"/>
      <c r="G26" s="7"/>
      <c r="H26" s="18">
        <v>50</v>
      </c>
      <c r="I26" s="18">
        <v>75</v>
      </c>
      <c r="J26" s="18">
        <f t="shared" si="3"/>
        <v>3750</v>
      </c>
      <c r="K26" s="18" t="str">
        <f>IF(J26&gt;K49,"OK","TOO SMALL")</f>
        <v>OK</v>
      </c>
      <c r="L26" s="7"/>
      <c r="O26" s="4">
        <v>0.95</v>
      </c>
    </row>
    <row r="27" spans="1:16" x14ac:dyDescent="0.25">
      <c r="A27" s="7"/>
      <c r="B27" s="19" t="s">
        <v>12</v>
      </c>
      <c r="C27" s="20"/>
      <c r="D27" s="23"/>
      <c r="E27" s="22">
        <f>SUM(C27*D27)</f>
        <v>0</v>
      </c>
      <c r="F27" s="7"/>
      <c r="G27" s="7"/>
      <c r="H27" s="18">
        <v>60</v>
      </c>
      <c r="I27" s="18">
        <v>40</v>
      </c>
      <c r="J27" s="18">
        <f t="shared" si="3"/>
        <v>2400</v>
      </c>
      <c r="K27" s="18" t="str">
        <f>IF(J27&gt;K47,"OK","TOO SMALL")</f>
        <v>OK</v>
      </c>
      <c r="L27" s="7"/>
      <c r="O27" s="4">
        <v>1</v>
      </c>
    </row>
    <row r="28" spans="1:16" x14ac:dyDescent="0.25">
      <c r="A28" s="7"/>
      <c r="B28" s="19" t="s">
        <v>12</v>
      </c>
      <c r="C28" s="20"/>
      <c r="D28" s="23"/>
      <c r="E28" s="22">
        <f>SUM(C28*D28)</f>
        <v>0</v>
      </c>
      <c r="F28" s="7"/>
      <c r="G28" s="7"/>
      <c r="H28" s="18">
        <v>60</v>
      </c>
      <c r="I28" s="18">
        <v>60</v>
      </c>
      <c r="J28" s="18">
        <f t="shared" ref="J28" si="4">PRODUCT(H28:I28)</f>
        <v>3600</v>
      </c>
      <c r="K28" s="18" t="str">
        <f>IF(J28&gt;K48,"OK","TOO SMALL")</f>
        <v>OK</v>
      </c>
      <c r="L28" s="7"/>
      <c r="O28" s="4">
        <v>1</v>
      </c>
    </row>
    <row r="29" spans="1:16" x14ac:dyDescent="0.25">
      <c r="A29" s="7"/>
      <c r="B29" s="19" t="s">
        <v>12</v>
      </c>
      <c r="C29" s="20"/>
      <c r="D29" s="23"/>
      <c r="E29" s="22">
        <f>SUM(C29*D29)</f>
        <v>0</v>
      </c>
      <c r="F29" s="7"/>
      <c r="G29" s="7"/>
      <c r="H29" s="18">
        <v>60</v>
      </c>
      <c r="I29" s="18">
        <v>80</v>
      </c>
      <c r="J29" s="18">
        <f t="shared" si="3"/>
        <v>4800</v>
      </c>
      <c r="K29" s="18" t="str">
        <f>IF(J29&gt;K49,"OK","TOO SMALL")</f>
        <v>OK</v>
      </c>
      <c r="L29" s="7"/>
      <c r="O29" s="4">
        <v>1</v>
      </c>
    </row>
    <row r="30" spans="1:16" x14ac:dyDescent="0.25">
      <c r="A30" s="7"/>
      <c r="B30" s="19" t="s">
        <v>12</v>
      </c>
      <c r="C30" s="20"/>
      <c r="D30" s="23"/>
      <c r="E30" s="22">
        <f t="shared" si="2"/>
        <v>0</v>
      </c>
      <c r="F30" s="7"/>
      <c r="G30" s="7"/>
      <c r="H30" s="18">
        <v>60</v>
      </c>
      <c r="I30" s="18">
        <v>100</v>
      </c>
      <c r="J30" s="18">
        <f t="shared" si="3"/>
        <v>6000</v>
      </c>
      <c r="K30" s="18" t="str">
        <f>IF(J30&gt;K49,"OK","TOO SMALL")</f>
        <v>OK</v>
      </c>
      <c r="L30" s="7"/>
    </row>
    <row r="31" spans="1:16" x14ac:dyDescent="0.25">
      <c r="A31" s="7"/>
      <c r="B31" s="19" t="s">
        <v>12</v>
      </c>
      <c r="C31" s="20"/>
      <c r="D31" s="23"/>
      <c r="E31" s="22">
        <f t="shared" si="0"/>
        <v>0</v>
      </c>
      <c r="F31" s="7"/>
      <c r="G31" s="7"/>
      <c r="H31" s="18">
        <v>75</v>
      </c>
      <c r="I31" s="18">
        <v>50</v>
      </c>
      <c r="J31" s="18">
        <f t="shared" si="3"/>
        <v>3750</v>
      </c>
      <c r="K31" s="18" t="str">
        <f>IF(J31&gt;K49,"OK","TOO SMALL")</f>
        <v>OK</v>
      </c>
      <c r="L31" s="7"/>
    </row>
    <row r="32" spans="1:16" x14ac:dyDescent="0.25">
      <c r="A32" s="7"/>
      <c r="B32" s="19" t="s">
        <v>12</v>
      </c>
      <c r="C32" s="20"/>
      <c r="D32" s="23"/>
      <c r="E32" s="22">
        <f t="shared" si="0"/>
        <v>0</v>
      </c>
      <c r="F32" s="7"/>
      <c r="G32" s="7"/>
      <c r="H32" s="18">
        <v>75</v>
      </c>
      <c r="I32" s="18">
        <v>75</v>
      </c>
      <c r="J32" s="18">
        <f t="shared" si="3"/>
        <v>5625</v>
      </c>
      <c r="K32" s="18" t="str">
        <f>IF(J32&gt;K49,"OK","TOO SMALL")</f>
        <v>OK</v>
      </c>
      <c r="L32" s="7"/>
    </row>
    <row r="33" spans="1:12" x14ac:dyDescent="0.25">
      <c r="A33" s="7"/>
      <c r="B33" s="19" t="s">
        <v>12</v>
      </c>
      <c r="C33" s="20"/>
      <c r="D33" s="23"/>
      <c r="E33" s="22">
        <f t="shared" si="0"/>
        <v>0</v>
      </c>
      <c r="F33" s="7"/>
      <c r="G33" s="7"/>
      <c r="H33" s="18">
        <v>80</v>
      </c>
      <c r="I33" s="18">
        <v>40</v>
      </c>
      <c r="J33" s="18">
        <f t="shared" si="3"/>
        <v>3200</v>
      </c>
      <c r="K33" s="18" t="str">
        <f>IF(J33&gt;K49,"OK","TOO SMALL")</f>
        <v>OK</v>
      </c>
      <c r="L33" s="7"/>
    </row>
    <row r="34" spans="1:12" x14ac:dyDescent="0.25">
      <c r="A34" s="7"/>
      <c r="B34" s="19" t="s">
        <v>12</v>
      </c>
      <c r="C34" s="20"/>
      <c r="D34" s="23"/>
      <c r="E34" s="22">
        <f t="shared" ref="E34" si="5">SUM(C34*D34)</f>
        <v>0</v>
      </c>
      <c r="F34" s="7"/>
      <c r="G34" s="7"/>
      <c r="H34" s="18">
        <v>80</v>
      </c>
      <c r="I34" s="18">
        <v>60</v>
      </c>
      <c r="J34" s="18">
        <f t="shared" ref="J34" si="6">PRODUCT(H34:I34)</f>
        <v>4800</v>
      </c>
      <c r="K34" s="18" t="str">
        <f>IF(J34&gt;K46,"OK","TOO SMALL")</f>
        <v>OK</v>
      </c>
      <c r="L34" s="7"/>
    </row>
    <row r="35" spans="1:12" x14ac:dyDescent="0.25">
      <c r="A35" s="7"/>
      <c r="B35" s="19" t="s">
        <v>12</v>
      </c>
      <c r="C35" s="20"/>
      <c r="D35" s="23"/>
      <c r="E35" s="22">
        <f t="shared" si="0"/>
        <v>0</v>
      </c>
      <c r="F35" s="7"/>
      <c r="G35" s="7"/>
      <c r="H35" s="18">
        <v>80</v>
      </c>
      <c r="I35" s="18">
        <v>80</v>
      </c>
      <c r="J35" s="18">
        <f t="shared" si="3"/>
        <v>6400</v>
      </c>
      <c r="K35" s="18" t="str">
        <f>IF(J35&gt;K47,"OK","TOO SMALL")</f>
        <v>OK</v>
      </c>
      <c r="L35" s="7"/>
    </row>
    <row r="36" spans="1:12" x14ac:dyDescent="0.25">
      <c r="A36" s="7"/>
      <c r="B36" s="19" t="s">
        <v>12</v>
      </c>
      <c r="C36" s="20"/>
      <c r="D36" s="23"/>
      <c r="E36" s="22">
        <f t="shared" ref="E36:E41" si="7">SUM(C36*D36)</f>
        <v>0</v>
      </c>
      <c r="F36" s="7"/>
      <c r="G36" s="7"/>
      <c r="H36" s="18">
        <v>80</v>
      </c>
      <c r="I36" s="18">
        <v>100</v>
      </c>
      <c r="J36" s="18">
        <f t="shared" ref="J36:J41" si="8">PRODUCT(H36:I36)</f>
        <v>8000</v>
      </c>
      <c r="K36" s="18" t="str">
        <f>IF(J36&gt;K48,"OK","TOO SMALL")</f>
        <v>OK</v>
      </c>
      <c r="L36" s="7"/>
    </row>
    <row r="37" spans="1:12" x14ac:dyDescent="0.25">
      <c r="A37" s="7"/>
      <c r="B37" s="19" t="s">
        <v>12</v>
      </c>
      <c r="C37" s="20"/>
      <c r="D37" s="23"/>
      <c r="E37" s="22">
        <f t="shared" si="7"/>
        <v>0</v>
      </c>
      <c r="F37" s="7"/>
      <c r="G37" s="7"/>
      <c r="H37" s="18">
        <v>100</v>
      </c>
      <c r="I37" s="18">
        <v>40</v>
      </c>
      <c r="J37" s="18">
        <f t="shared" si="8"/>
        <v>4000</v>
      </c>
      <c r="K37" s="18" t="str">
        <f>IF(J37&gt;K48,"OK","TOO SMALL")</f>
        <v>OK</v>
      </c>
      <c r="L37" s="7"/>
    </row>
    <row r="38" spans="1:12" x14ac:dyDescent="0.25">
      <c r="A38" s="7"/>
      <c r="B38" s="19" t="s">
        <v>12</v>
      </c>
      <c r="C38" s="20"/>
      <c r="D38" s="23"/>
      <c r="E38" s="22">
        <f t="shared" si="7"/>
        <v>0</v>
      </c>
      <c r="F38" s="7"/>
      <c r="G38" s="7"/>
      <c r="H38" s="18">
        <v>100</v>
      </c>
      <c r="I38" s="18">
        <v>60</v>
      </c>
      <c r="J38" s="18">
        <f t="shared" si="8"/>
        <v>6000</v>
      </c>
      <c r="K38" s="18" t="str">
        <f>IF(J38&gt;K48,"OK","TOO SMALL")</f>
        <v>OK</v>
      </c>
      <c r="L38" s="7"/>
    </row>
    <row r="39" spans="1:12" x14ac:dyDescent="0.25">
      <c r="A39" s="7"/>
      <c r="B39" s="19" t="s">
        <v>12</v>
      </c>
      <c r="C39" s="20"/>
      <c r="D39" s="23"/>
      <c r="E39" s="22">
        <f t="shared" si="7"/>
        <v>0</v>
      </c>
      <c r="F39" s="7"/>
      <c r="G39" s="7"/>
      <c r="H39" s="18">
        <v>100</v>
      </c>
      <c r="I39" s="18">
        <v>80</v>
      </c>
      <c r="J39" s="18">
        <f t="shared" si="8"/>
        <v>8000</v>
      </c>
      <c r="K39" s="18" t="str">
        <f>IF(J39&gt;K48,"OK","TOO SMALL")</f>
        <v>OK</v>
      </c>
      <c r="L39" s="7"/>
    </row>
    <row r="40" spans="1:12" x14ac:dyDescent="0.25">
      <c r="A40" s="7"/>
      <c r="B40" s="19" t="s">
        <v>12</v>
      </c>
      <c r="C40" s="20"/>
      <c r="D40" s="23"/>
      <c r="E40" s="22">
        <f t="shared" si="7"/>
        <v>0</v>
      </c>
      <c r="F40" s="7"/>
      <c r="G40" s="7"/>
      <c r="H40" s="18">
        <v>100</v>
      </c>
      <c r="I40" s="18">
        <v>100</v>
      </c>
      <c r="J40" s="18">
        <f t="shared" si="8"/>
        <v>10000</v>
      </c>
      <c r="K40" s="18" t="str">
        <f>IF(J40&gt;K48,"OK","TOO SMALL")</f>
        <v>OK</v>
      </c>
      <c r="L40" s="7"/>
    </row>
    <row r="41" spans="1:12" x14ac:dyDescent="0.25">
      <c r="A41" s="7"/>
      <c r="B41" s="19" t="s">
        <v>12</v>
      </c>
      <c r="C41" s="20"/>
      <c r="D41" s="23"/>
      <c r="E41" s="22">
        <f t="shared" si="7"/>
        <v>0</v>
      </c>
      <c r="F41" s="7"/>
      <c r="G41" s="7"/>
      <c r="H41" s="18">
        <v>120</v>
      </c>
      <c r="I41" s="18">
        <v>100</v>
      </c>
      <c r="J41" s="18">
        <f t="shared" si="8"/>
        <v>12000</v>
      </c>
      <c r="K41" s="18" t="str">
        <f>IF(J41&gt;K48,"OK","TOO SMALL")</f>
        <v>OK</v>
      </c>
      <c r="L41" s="7"/>
    </row>
    <row r="42" spans="1:12" x14ac:dyDescent="0.25">
      <c r="A42" s="7"/>
      <c r="B42" s="19" t="s">
        <v>12</v>
      </c>
      <c r="C42" s="20"/>
      <c r="D42" s="23"/>
      <c r="E42" s="22">
        <f t="shared" si="0"/>
        <v>0</v>
      </c>
      <c r="F42" s="7"/>
      <c r="G42" s="7"/>
      <c r="H42" s="18">
        <v>150</v>
      </c>
      <c r="I42" s="18">
        <v>100</v>
      </c>
      <c r="J42" s="18">
        <f t="shared" si="3"/>
        <v>15000</v>
      </c>
      <c r="K42" s="18" t="str">
        <f>IF(J42&gt;K49,"OK","TOO SMALL")</f>
        <v>OK</v>
      </c>
      <c r="L42" s="7"/>
    </row>
    <row r="43" spans="1:12" x14ac:dyDescent="0.25">
      <c r="A43" s="7"/>
      <c r="B43" s="31"/>
      <c r="C43" s="31"/>
      <c r="D43" s="31"/>
      <c r="E43" s="31"/>
      <c r="F43" s="7"/>
      <c r="G43" s="7"/>
      <c r="H43" s="9"/>
      <c r="I43" s="9"/>
      <c r="J43" s="9"/>
      <c r="K43" s="9"/>
      <c r="L43" s="7"/>
    </row>
    <row r="44" spans="1:12" x14ac:dyDescent="0.25">
      <c r="A44" s="7"/>
      <c r="B44" s="37" t="s">
        <v>5</v>
      </c>
      <c r="C44" s="37"/>
      <c r="D44" s="37"/>
      <c r="E44" s="37"/>
      <c r="F44" s="11"/>
      <c r="G44" s="30" t="s">
        <v>8</v>
      </c>
      <c r="H44" s="30"/>
      <c r="I44" s="30"/>
      <c r="J44" s="30"/>
      <c r="K44" s="32"/>
      <c r="L44" s="7"/>
    </row>
    <row r="45" spans="1:12" x14ac:dyDescent="0.25">
      <c r="A45" s="7"/>
      <c r="B45" s="7" t="s">
        <v>15</v>
      </c>
      <c r="C45" s="8"/>
      <c r="D45" s="10"/>
      <c r="E45" s="18">
        <f>SUM(E9:E44)</f>
        <v>81.25</v>
      </c>
      <c r="F45" s="7"/>
      <c r="G45" s="31" t="s">
        <v>20</v>
      </c>
      <c r="H45" s="36"/>
      <c r="I45" s="36"/>
      <c r="J45" s="36"/>
      <c r="K45" s="20">
        <v>40</v>
      </c>
      <c r="L45" s="7"/>
    </row>
    <row r="46" spans="1:12" x14ac:dyDescent="0.25">
      <c r="A46" s="7"/>
      <c r="B46" s="7" t="s">
        <v>16</v>
      </c>
      <c r="C46" s="8"/>
      <c r="D46" s="10"/>
      <c r="E46" s="18">
        <f>SUM(C9:C18)</f>
        <v>25</v>
      </c>
      <c r="F46" s="7"/>
      <c r="G46" s="31" t="s">
        <v>21</v>
      </c>
      <c r="H46" s="36"/>
      <c r="I46" s="36"/>
      <c r="J46" s="36"/>
      <c r="K46" s="20">
        <v>40</v>
      </c>
      <c r="L46" s="7"/>
    </row>
    <row r="47" spans="1:12" x14ac:dyDescent="0.25">
      <c r="A47" s="7"/>
      <c r="B47" s="7" t="s">
        <v>4</v>
      </c>
      <c r="C47" s="8"/>
      <c r="D47" s="10"/>
      <c r="E47" s="22">
        <f>SUM(E45/E46)</f>
        <v>3.25</v>
      </c>
      <c r="F47" s="7"/>
      <c r="G47" s="35" t="s">
        <v>25</v>
      </c>
      <c r="H47" s="36"/>
      <c r="I47" s="36"/>
      <c r="J47" s="36"/>
      <c r="K47" s="20">
        <v>0.5</v>
      </c>
      <c r="L47" s="7"/>
    </row>
    <row r="48" spans="1:12" x14ac:dyDescent="0.25">
      <c r="A48" s="7"/>
      <c r="B48" s="31"/>
      <c r="C48" s="31"/>
      <c r="D48" s="31"/>
      <c r="E48" s="31"/>
      <c r="F48" s="7"/>
      <c r="G48" s="31" t="s">
        <v>19</v>
      </c>
      <c r="H48" s="36"/>
      <c r="I48" s="36"/>
      <c r="J48" s="36"/>
      <c r="K48" s="20">
        <v>0.9</v>
      </c>
      <c r="L48" s="7"/>
    </row>
    <row r="49" spans="1:12" x14ac:dyDescent="0.25">
      <c r="A49" s="7"/>
      <c r="B49" s="7"/>
      <c r="C49" s="8"/>
      <c r="D49" s="7"/>
      <c r="E49" s="8"/>
      <c r="F49" s="7"/>
      <c r="G49" s="31" t="s">
        <v>17</v>
      </c>
      <c r="H49" s="36"/>
      <c r="I49" s="36"/>
      <c r="J49" s="36"/>
      <c r="K49" s="24">
        <f>SUM(((E46*3.142*(E47/2*E47/2))/K48)/K47)</f>
        <v>460.93576388888886</v>
      </c>
      <c r="L49" s="7"/>
    </row>
    <row r="50" spans="1:12" x14ac:dyDescent="0.25">
      <c r="A50" s="7"/>
      <c r="B50" s="7"/>
      <c r="C50" s="8"/>
      <c r="D50" s="7"/>
      <c r="E50" s="8"/>
      <c r="F50" s="7"/>
      <c r="G50" s="31" t="s">
        <v>13</v>
      </c>
      <c r="H50" s="36"/>
      <c r="I50" s="36"/>
      <c r="J50" s="36"/>
      <c r="K50" s="24">
        <f>SUM(((K45*K46*K47)/(3.142*(E47/2*E47/2)))*K48)</f>
        <v>86.779987871894065</v>
      </c>
      <c r="L50" s="7"/>
    </row>
    <row r="51" spans="1:12" x14ac:dyDescent="0.25">
      <c r="A51" s="7"/>
      <c r="B51" s="7"/>
      <c r="C51" s="8"/>
      <c r="D51" s="7"/>
      <c r="E51" s="8"/>
      <c r="F51" s="7"/>
      <c r="G51" s="35" t="s">
        <v>27</v>
      </c>
      <c r="H51" s="36"/>
      <c r="I51" s="36"/>
      <c r="J51" s="36"/>
      <c r="K51" s="27"/>
      <c r="L51" s="7"/>
    </row>
    <row r="52" spans="1:12" x14ac:dyDescent="0.25">
      <c r="A52" s="7"/>
      <c r="B52" s="7"/>
      <c r="C52" s="8"/>
      <c r="D52" s="7"/>
      <c r="E52" s="8"/>
      <c r="F52" s="7"/>
      <c r="G52" s="26" t="s">
        <v>26</v>
      </c>
      <c r="H52" s="10"/>
      <c r="I52" s="10"/>
      <c r="J52" s="10"/>
      <c r="K52" s="28">
        <f>SUM(K49/(K45*K46))</f>
        <v>0.28808485243055554</v>
      </c>
      <c r="L52" s="7"/>
    </row>
    <row r="53" spans="1:12" x14ac:dyDescent="0.25">
      <c r="A53" s="7"/>
      <c r="B53" s="7"/>
      <c r="C53" s="8"/>
      <c r="D53" s="7"/>
      <c r="E53" s="8"/>
      <c r="F53" s="7"/>
      <c r="G53" s="26"/>
      <c r="H53" s="25"/>
      <c r="I53" s="25"/>
      <c r="J53" s="25"/>
      <c r="K53" s="29"/>
      <c r="L53" s="7"/>
    </row>
    <row r="54" spans="1:12" x14ac:dyDescent="0.25">
      <c r="A54" s="7"/>
      <c r="B54" s="33" t="s">
        <v>24</v>
      </c>
      <c r="C54" s="34"/>
      <c r="D54" s="34"/>
      <c r="E54" s="34"/>
      <c r="F54" s="34"/>
      <c r="G54" s="34"/>
      <c r="H54" s="34"/>
      <c r="I54" s="34"/>
      <c r="J54" s="34"/>
      <c r="K54" s="34"/>
      <c r="L54" s="7"/>
    </row>
    <row r="55" spans="1:12" x14ac:dyDescent="0.25">
      <c r="A55" s="7"/>
      <c r="B55" s="33" t="s">
        <v>23</v>
      </c>
      <c r="C55" s="34"/>
      <c r="D55" s="34"/>
      <c r="E55" s="34"/>
      <c r="F55" s="34"/>
      <c r="G55" s="34"/>
      <c r="H55" s="34"/>
      <c r="I55" s="34"/>
      <c r="J55" s="34"/>
      <c r="K55" s="34"/>
      <c r="L55" s="7"/>
    </row>
  </sheetData>
  <sheetProtection algorithmName="SHA-512" hashValue="kzX2+E2EWELaNdNiepeL8q7h1j8+c7JKo1WqDSu8L1yBKke4xIXaVT++mJQ2a+DfhKve0tWSouu4cJOhuY8tmA==" saltValue="eqpn4W2NzrcUM25Rp+ACBw==" spinCount="100000" sheet="1" objects="1" scenarios="1" selectLockedCells="1"/>
  <customSheetViews>
    <customSheetView guid="{40A0D0EF-4DC7-473D-82BD-4CAF102D3877}" showGridLines="0" showRowCol="0">
      <selection activeCell="K38" sqref="K38"/>
      <pageMargins left="0.7" right="0.7" top="0.75" bottom="0.75" header="0.3" footer="0.3"/>
      <pageSetup paperSize="9" orientation="portrait" r:id="rId1"/>
    </customSheetView>
  </customSheetViews>
  <mergeCells count="15">
    <mergeCell ref="H7:K7"/>
    <mergeCell ref="B43:E43"/>
    <mergeCell ref="G44:K44"/>
    <mergeCell ref="B55:K55"/>
    <mergeCell ref="G51:J51"/>
    <mergeCell ref="G50:J50"/>
    <mergeCell ref="G49:J49"/>
    <mergeCell ref="G48:J48"/>
    <mergeCell ref="G47:J47"/>
    <mergeCell ref="G46:J46"/>
    <mergeCell ref="G45:J45"/>
    <mergeCell ref="B54:K54"/>
    <mergeCell ref="B48:E48"/>
    <mergeCell ref="B7:E7"/>
    <mergeCell ref="B44:E44"/>
  </mergeCells>
  <conditionalFormatting sqref="K9">
    <cfRule type="iconSet" priority="30">
      <iconSet iconSet="3Symbols2">
        <cfvo type="percent" val="0"/>
        <cfvo type="percent" val="33"/>
        <cfvo type="percent" val="67"/>
      </iconSet>
    </cfRule>
  </conditionalFormatting>
  <conditionalFormatting sqref="L9">
    <cfRule type="iconSet" priority="28">
      <iconSet iconSet="3Symbols2">
        <cfvo type="percent" val="0"/>
        <cfvo type="percent" val="33"/>
        <cfvo type="percent" val="67"/>
      </iconSet>
    </cfRule>
  </conditionalFormatting>
  <conditionalFormatting sqref="J9:J23 J42 J29:J33">
    <cfRule type="cellIs" dxfId="25" priority="49" operator="lessThan">
      <formula>$K$49</formula>
    </cfRule>
    <cfRule type="cellIs" dxfId="24" priority="50" operator="greaterThan">
      <formula>$K$49</formula>
    </cfRule>
  </conditionalFormatting>
  <conditionalFormatting sqref="E46">
    <cfRule type="cellIs" dxfId="23" priority="51" operator="greaterThan">
      <formula>$K$50</formula>
    </cfRule>
    <cfRule type="cellIs" dxfId="22" priority="52" operator="lessThan">
      <formula>$K$50</formula>
    </cfRule>
  </conditionalFormatting>
  <conditionalFormatting sqref="J24:J26">
    <cfRule type="cellIs" dxfId="21" priority="21" operator="lessThan">
      <formula>$K$49</formula>
    </cfRule>
    <cfRule type="cellIs" dxfId="20" priority="22" operator="greaterThan">
      <formula>$K$49</formula>
    </cfRule>
  </conditionalFormatting>
  <conditionalFormatting sqref="J36">
    <cfRule type="cellIs" dxfId="19" priority="19" operator="lessThan">
      <formula>$K$49</formula>
    </cfRule>
    <cfRule type="cellIs" dxfId="18" priority="20" operator="greaterThan">
      <formula>$K$49</formula>
    </cfRule>
  </conditionalFormatting>
  <conditionalFormatting sqref="J35">
    <cfRule type="cellIs" dxfId="17" priority="17" operator="lessThan">
      <formula>$K$49</formula>
    </cfRule>
    <cfRule type="cellIs" dxfId="16" priority="18" operator="greaterThan">
      <formula>$K$49</formula>
    </cfRule>
  </conditionalFormatting>
  <conditionalFormatting sqref="J34">
    <cfRule type="cellIs" dxfId="15" priority="15" operator="lessThan">
      <formula>$K$49</formula>
    </cfRule>
    <cfRule type="cellIs" dxfId="14" priority="16" operator="greaterThan">
      <formula>$K$49</formula>
    </cfRule>
  </conditionalFormatting>
  <conditionalFormatting sqref="J37">
    <cfRule type="cellIs" dxfId="13" priority="13" operator="lessThan">
      <formula>$K$49</formula>
    </cfRule>
    <cfRule type="cellIs" dxfId="12" priority="14" operator="greaterThan">
      <formula>$K$49</formula>
    </cfRule>
  </conditionalFormatting>
  <conditionalFormatting sqref="J28">
    <cfRule type="cellIs" dxfId="11" priority="11" operator="lessThan">
      <formula>$K$49</formula>
    </cfRule>
    <cfRule type="cellIs" dxfId="10" priority="12" operator="greaterThan">
      <formula>$K$49</formula>
    </cfRule>
  </conditionalFormatting>
  <conditionalFormatting sqref="J27">
    <cfRule type="cellIs" dxfId="9" priority="9" operator="lessThan">
      <formula>$K$49</formula>
    </cfRule>
    <cfRule type="cellIs" dxfId="8" priority="10" operator="greaterThan">
      <formula>$K$49</formula>
    </cfRule>
  </conditionalFormatting>
  <conditionalFormatting sqref="J38">
    <cfRule type="cellIs" dxfId="7" priority="7" operator="lessThan">
      <formula>$K$49</formula>
    </cfRule>
    <cfRule type="cellIs" dxfId="6" priority="8" operator="greaterThan">
      <formula>$K$49</formula>
    </cfRule>
  </conditionalFormatting>
  <conditionalFormatting sqref="J39">
    <cfRule type="cellIs" dxfId="5" priority="5" operator="lessThan">
      <formula>$K$49</formula>
    </cfRule>
    <cfRule type="cellIs" dxfId="4" priority="6" operator="greaterThan">
      <formula>$K$49</formula>
    </cfRule>
  </conditionalFormatting>
  <conditionalFormatting sqref="J40">
    <cfRule type="cellIs" dxfId="3" priority="3" operator="lessThan">
      <formula>$K$49</formula>
    </cfRule>
    <cfRule type="cellIs" dxfId="2" priority="4" operator="greaterThan">
      <formula>$K$49</formula>
    </cfRule>
  </conditionalFormatting>
  <conditionalFormatting sqref="J41">
    <cfRule type="cellIs" dxfId="1" priority="1" operator="lessThan">
      <formula>$K$49</formula>
    </cfRule>
    <cfRule type="cellIs" dxfId="0" priority="2" operator="greaterThan">
      <formula>$K$49</formula>
    </cfRule>
  </conditionalFormatting>
  <dataValidations count="4">
    <dataValidation type="list" allowBlank="1" showInputMessage="1" showErrorMessage="1" sqref="K48">
      <formula1>Derating_Factor</formula1>
    </dataValidation>
    <dataValidation type="list" allowBlank="1" showInputMessage="1" showErrorMessage="1" promptTitle="Percentage" sqref="K47">
      <formula1>$O$8:$O$29</formula1>
    </dataValidation>
    <dataValidation type="list" allowBlank="1" showInputMessage="1" showErrorMessage="1" promptTitle="Width" sqref="K45">
      <formula1>$P$8:$P$18</formula1>
    </dataValidation>
    <dataValidation type="list" allowBlank="1" showInputMessage="1" showErrorMessage="1" promptTitle="Height" sqref="K46">
      <formula1>$P$8:$P$18</formula1>
    </dataValidation>
  </dataValidations>
  <pageMargins left="0.7" right="0.7" top="0.75" bottom="0.75" header="0.3" footer="0.3"/>
  <pageSetup paperSize="9" scale="76" orientation="landscape" r:id="rId2"/>
  <drawing r:id="rId3"/>
  <webPublishItems count="1">
    <webPublishItem id="21717" divId="WireFill_21717" sourceType="range" sourceRef="A1:L55" destinationFile="C:\Users\miles.nicholson\Desktop\WireFill.mht" title="Trunking Fill Calculator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3" id="{20CF341C-BEC2-4F61-B0BB-796FB8EFE145}">
            <x14:iconSet iconSet="3Symbols2" custom="1">
              <x14:cfvo type="percent">
                <xm:f>0</xm:f>
              </x14:cfvo>
              <x14:cfvo type="num" gte="0">
                <xm:f>$K$49</xm:f>
              </x14:cfvo>
              <x14:cfvo type="num">
                <xm:f>$J$9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L9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Wirefill</vt:lpstr>
      <vt:lpstr>Derating_Factor</vt:lpstr>
      <vt:lpstr>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 Nicholson</dc:creator>
  <cp:lastModifiedBy>Fridah Sanga</cp:lastModifiedBy>
  <cp:lastPrinted>2013-12-05T14:44:48Z</cp:lastPrinted>
  <dcterms:created xsi:type="dcterms:W3CDTF">2013-12-02T16:13:00Z</dcterms:created>
  <dcterms:modified xsi:type="dcterms:W3CDTF">2017-06-05T15:41:34Z</dcterms:modified>
</cp:coreProperties>
</file>